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4" documentId="13_ncr:1_{CD81C7DD-EA3F-4A15-867F-8D80185F2E9E}" xr6:coauthVersionLast="46" xr6:coauthVersionMax="46" xr10:uidLastSave="{74800525-890E-4052-978A-0414562A95B2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D10" i="1"/>
  <c r="EE10" i="1"/>
  <c r="DQ11" i="1"/>
  <c r="DR11" i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C3" i="1" l="1"/>
  <c r="L57" i="2"/>
  <c r="L55" i="2"/>
  <c r="L53" i="2"/>
  <c r="L51" i="2"/>
  <c r="EB165" i="1"/>
  <c r="EB163" i="1"/>
  <c r="EC163" i="1" s="1"/>
  <c r="EB158" i="1"/>
  <c r="EC158" i="1" s="1"/>
  <c r="EB157" i="1"/>
  <c r="EB155" i="1"/>
  <c r="EC155" i="1" s="1"/>
  <c r="EB150" i="1"/>
  <c r="EC150" i="1" s="1"/>
  <c r="EB149" i="1"/>
  <c r="EB147" i="1"/>
  <c r="EC147" i="1" s="1"/>
  <c r="EB142" i="1"/>
  <c r="EC142" i="1" s="1"/>
  <c r="EB141" i="1"/>
  <c r="EB139" i="1"/>
  <c r="EC139" i="1" s="1"/>
  <c r="EB134" i="1"/>
  <c r="EC134" i="1" s="1"/>
  <c r="EB133" i="1"/>
  <c r="EB131" i="1"/>
  <c r="EC131" i="1" s="1"/>
  <c r="EB126" i="1"/>
  <c r="EC126" i="1" s="1"/>
  <c r="EB122" i="1"/>
  <c r="EB16" i="1"/>
  <c r="B19" i="1"/>
  <c r="EB161" i="1"/>
  <c r="EB153" i="1"/>
  <c r="EB145" i="1"/>
  <c r="EB137" i="1"/>
  <c r="EB129" i="1"/>
  <c r="EB11" i="1"/>
  <c r="EB10" i="1"/>
  <c r="EB36" i="1"/>
  <c r="B17" i="1"/>
  <c r="EB162" i="1"/>
  <c r="EB154" i="1"/>
  <c r="EB146" i="1"/>
  <c r="EC146" i="1" s="1"/>
  <c r="EB138" i="1"/>
  <c r="EC138" i="1" s="1"/>
  <c r="EB130" i="1"/>
  <c r="EC130" i="1" s="1"/>
  <c r="EC116" i="1"/>
  <c r="EC162" i="1"/>
  <c r="EB160" i="1"/>
  <c r="EC160" i="1" s="1"/>
  <c r="EC154" i="1"/>
  <c r="EB152" i="1"/>
  <c r="EC152" i="1" s="1"/>
  <c r="EB144" i="1"/>
  <c r="EC144" i="1" s="1"/>
  <c r="EB136" i="1"/>
  <c r="EC136" i="1" s="1"/>
  <c r="EB128" i="1"/>
  <c r="EC128" i="1" s="1"/>
  <c r="EB116" i="1"/>
  <c r="EB100" i="1"/>
  <c r="EC100" i="1" s="1"/>
  <c r="EB84" i="1"/>
  <c r="EC84" i="1" s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C96" i="1" s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B148" i="1"/>
  <c r="EC148" i="1" s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C120" i="1" s="1"/>
  <c r="EB104" i="1"/>
  <c r="EC104" i="1" s="1"/>
  <c r="EB97" i="1"/>
  <c r="EB88" i="1"/>
  <c r="EC88" i="1" s="1"/>
  <c r="EB81" i="1"/>
  <c r="EC81" i="1" s="1"/>
  <c r="EB72" i="1"/>
  <c r="EC72" i="1" s="1"/>
  <c r="EB65" i="1"/>
  <c r="EC65" i="1" s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EB202" i="1"/>
  <c r="EC202" i="1" s="1"/>
  <c r="EB194" i="1"/>
  <c r="EC194" i="1" s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C185" i="1" s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C179" i="1" s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4" i="1" l="1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<sst xmlns="http://schemas.openxmlformats.org/spreadsheetml/2006/main" count="359" uniqueCount="238">
  <si>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</si>
  <si>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</si>
  <si>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</si>
  <si>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</si>
  <si>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</si>
  <si>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</si>
  <si>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</si>
  <si>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</si>
  <si>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</si>
  <si>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</si>
  <si>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</si>
  <si>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</si>
  <si>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</si>
  <si>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</si>
  <si>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</si>
  <si>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</si>
  <si>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</si>
  <si>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</si>
  <si>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</si>
  <si>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</si>
  <si>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</si>
  <si>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</si>
  <si>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</si>
  <si>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</si>
  <si>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</si>
  <si>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</si>
  <si>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</si>
  <si>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</si>
  <si>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</si>
  <si>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</si>
  <si>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</si>
  <si>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</si>
  <si>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</si>
  <si>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</si>
  <si>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</si>
  <si>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</si>
  <si>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</si>
  <si>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</si>
  <si>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</si>
  <si>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</si>
  <si>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</si>
  <si>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</si>
  <si>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</si>
  <si>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</si>
  <si>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</si>
  <si>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</si>
  <si>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</si>
  <si>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</si>
  <si>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</si>
  <si>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</si>
  <si>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</si>
  <si>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</si>
  <si>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</si>
  <si>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</si>
  <si>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</si>
  <si>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</si>
  <si>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</si>
  <si>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</si>
  <si>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</si>
  <si>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</si>
  <si>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</si>
  <si>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</si>
  <si>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</si>
  <si>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</si>
  <si>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</si>
  <si>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</si>
  <si>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</si>
  <si>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</si>
  <si>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</si>
  <si>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</si>
  <si>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</si>
  <si>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</si>
  <si>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</si>
  <si>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</si>
  <si>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</si>
  <si>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</si>
  <si>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</si>
  <si>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</si>
  <si>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</si>
  <si>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</si>
  <si>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</si>
  <si>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</si>
  <si>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</si>
  <si>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</si>
  <si>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</si>
  <si>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</si>
  <si>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</si>
  <si>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</si>
  <si>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</si>
  <si>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</si>
  <si>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</si>
  <si>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</si>
  <si>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</si>
  <si>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</si>
  <si>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</si>
  <si>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</si>
  <si>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</si>
  <si>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</si>
  <si>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</si>
  <si>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</si>
  <si>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</si>
  <si>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</si>
  <si>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</si>
  <si>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</si>
  <si>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</si>
  <si>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</si>
  <si>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</si>
  <si>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</si>
  <si>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</si>
  <si>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</si>
  <si>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</si>
  <si>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</si>
  <si>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</si>
  <si>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</si>
  <si>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</si>
  <si>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</si>
  <si>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</si>
  <si>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</si>
  <si>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</si>
  <si>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</si>
  <si>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</si>
  <si>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</si>
  <si>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</si>
  <si>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</si>
  <si>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</si>
  <si>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</si>
  <si>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</si>
  <si>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</si>
  <si>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</si>
  <si>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</si>
  <si>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</si>
  <si>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</si>
  <si>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</si>
  <si>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</si>
  <si>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</si>
  <si>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</si>
  <si>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</si>
  <si>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</si>
  <si>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</si>
  <si>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</si>
  <si>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</si>
  <si>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</si>
  <si>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</si>
  <si>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</si>
  <si>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</si>
  <si>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</si>
  <si>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</si>
  <si>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</si>
  <si>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</si>
  <si>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</si>
  <si>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</si>
  <si>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</si>
  <si>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</si>
  <si>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</si>
  <si>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</si>
  <si>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</si>
  <si>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</si>
  <si>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</si>
  <si>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</si>
  <si>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</si>
  <si>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</si>
  <si>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</si>
  <si>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</si>
  <si>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</si>
  <si>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</si>
  <si>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</si>
  <si>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</si>
  <si>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</si>
  <si>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</si>
  <si>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</si>
  <si>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</si>
  <si>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</si>
  <si>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</si>
  <si>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</si>
  <si>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</si>
  <si>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</si>
  <si>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</si>
  <si>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</si>
  <si>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</si>
  <si>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</si>
  <si>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</si>
  <si>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</si>
  <si>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</si>
  <si>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</si>
  <si>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</si>
  <si>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</si>
  <si>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</si>
  <si>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</si>
  <si>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</si>
  <si>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</si>
  <si>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</si>
  <si>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</si>
  <si>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</si>
  <si>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</si>
  <si>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</si>
  <si>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</si>
  <si>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</si>
  <si>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</si>
  <si>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</si>
  <si>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</si>
  <si>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</si>
  <si>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</si>
  <si>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</si>
  <si>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</si>
  <si>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</si>
  <si>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</si>
  <si>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S. Grizzly</t>
  </si>
  <si>
    <t>24MM20</t>
  </si>
  <si>
    <t>December 18,20, 2020</t>
  </si>
  <si>
    <t>10U 0647273</t>
  </si>
  <si>
    <t>Mt. Clifford 2 access 15-17km.</t>
  </si>
  <si>
    <t>SBl; SBl(Pl); S(BlPl)</t>
  </si>
  <si>
    <t>15-40</t>
  </si>
  <si>
    <t>Gentle-moderate slopes</t>
  </si>
  <si>
    <t>yes minor</t>
  </si>
  <si>
    <t>S</t>
  </si>
  <si>
    <t>Unknown</t>
  </si>
  <si>
    <t>Ungulates-major</t>
  </si>
  <si>
    <t>1260-1390</t>
  </si>
  <si>
    <t>Snowmobile</t>
  </si>
  <si>
    <t>4WD</t>
  </si>
  <si>
    <t>Existing road system, new trails as required</t>
  </si>
  <si>
    <t>Existing-Expanding</t>
  </si>
  <si>
    <t>Minor</t>
  </si>
  <si>
    <t>Moderate-High</t>
  </si>
  <si>
    <t>2021 ND 2022</t>
  </si>
  <si>
    <t>Conventional Trap Trees April 1 2021</t>
  </si>
  <si>
    <t>Explore harvest potential</t>
  </si>
  <si>
    <t>This easily accesible polygon with some historic roads and current mainline contains significant current beetle activity</t>
  </si>
  <si>
    <t>2018*</t>
  </si>
  <si>
    <t>* Includes all trees infested in 2018 and earlier.</t>
  </si>
  <si>
    <t>2020 SPRUCE BEETLE SURVEYS</t>
  </si>
  <si>
    <t>93I 077</t>
  </si>
  <si>
    <t xml:space="preserve">warranting action.    Conventional trap trees will be a good option to contain the beetles within this polygon to allow time to </t>
  </si>
  <si>
    <t xml:space="preserve">plan for furture development.  No action will likely allow the beetle to expand exponentially within the polygon in the next </t>
  </si>
  <si>
    <t>Detailed heli surveys 2021, Ground survey Fall 2021</t>
  </si>
  <si>
    <t xml:space="preserve">year or two.   Continued monitoring with detailed heli surveys and future ground surveys should also be considered depending </t>
  </si>
  <si>
    <t xml:space="preserve">on direction taken in the immediate future.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</si>
</sst>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BW1" workbookViewId="0">
      <selection activeCell="CL4" sqref="CL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199</v>
      </c>
      <c r="AB1" s="32" t="s">
        <v>200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199</v>
      </c>
      <c r="AL1" s="32" t="s">
        <v>200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199</v>
      </c>
      <c r="AV1" s="32" t="s">
        <v>200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199</v>
      </c>
      <c r="BF1" s="32" t="s">
        <v>200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199</v>
      </c>
      <c r="BP1" s="32" t="s">
        <v>200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199</v>
      </c>
      <c r="BZ1" s="32" t="s">
        <v>200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199</v>
      </c>
      <c r="CJ1" s="32" t="s">
        <v>200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199</v>
      </c>
      <c r="CT1" s="32" t="s">
        <v>200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199</v>
      </c>
      <c r="DD1" s="32" t="s">
        <v>200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206</v>
      </c>
      <c r="B3" s="6" t="s">
        <v>232</v>
      </c>
      <c r="C3" s="181" t="s">
        <v>207</v>
      </c>
      <c r="D3" s="181">
        <v>82</v>
      </c>
      <c r="E3" s="181">
        <v>7925</v>
      </c>
      <c r="F3" s="182" t="s">
        <v>208</v>
      </c>
      <c r="G3" s="181" t="s">
        <v>209</v>
      </c>
      <c r="H3" s="181">
        <v>6071538</v>
      </c>
      <c r="I3" s="6" t="s">
        <v>201</v>
      </c>
      <c r="J3" s="6" t="s">
        <v>203</v>
      </c>
      <c r="K3" s="6" t="s">
        <v>204</v>
      </c>
      <c r="L3" s="181" t="s">
        <v>205</v>
      </c>
      <c r="M3" s="6" t="s">
        <v>202</v>
      </c>
      <c r="N3" s="6">
        <v>1</v>
      </c>
      <c r="O3" s="181">
        <v>1</v>
      </c>
      <c r="P3" s="183">
        <v>1</v>
      </c>
      <c r="Q3" s="184">
        <v>3400</v>
      </c>
      <c r="R3" s="184">
        <v>3500</v>
      </c>
      <c r="S3" s="187"/>
      <c r="T3" s="186"/>
      <c r="U3" s="186"/>
      <c r="V3" s="186"/>
      <c r="W3" s="186"/>
      <c r="X3" s="186"/>
      <c r="Y3" s="186"/>
      <c r="Z3" s="186">
        <v>1</v>
      </c>
      <c r="AA3" s="186"/>
      <c r="AB3" s="186"/>
      <c r="AC3" s="189">
        <v>5</v>
      </c>
      <c r="AD3" s="186"/>
      <c r="AE3" s="186"/>
      <c r="AF3" s="186"/>
      <c r="AG3" s="186"/>
      <c r="AH3" s="186"/>
      <c r="AI3" s="186"/>
      <c r="AJ3" s="186">
        <v>1</v>
      </c>
      <c r="AK3" s="186"/>
      <c r="AL3" s="186"/>
      <c r="AM3" s="189">
        <v>13</v>
      </c>
      <c r="AN3" s="186"/>
      <c r="AO3" s="186"/>
      <c r="AP3" s="186"/>
      <c r="AQ3" s="186"/>
      <c r="AR3" s="186"/>
      <c r="AS3" s="186"/>
      <c r="AT3" s="186">
        <v>1</v>
      </c>
      <c r="AU3" s="186">
        <v>1</v>
      </c>
      <c r="AV3" s="186"/>
      <c r="AW3" s="189">
        <v>4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4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1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>
        <v>1</v>
      </c>
      <c r="CG3" s="186"/>
      <c r="CH3" s="186"/>
      <c r="CI3" s="186"/>
      <c r="CJ3" s="186"/>
      <c r="CK3" s="189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3</v>
      </c>
      <c r="DZ3" s="6">
        <f t="shared" si="0"/>
        <v>1</v>
      </c>
      <c r="EA3" s="6">
        <f t="shared" si="0"/>
        <v>0</v>
      </c>
      <c r="EB3" s="6">
        <f>DR3+DS3+DT3+DU3+DV3+DW3+DX3</f>
        <v>30</v>
      </c>
      <c r="EC3" s="6">
        <f>DY3+DZ3+EA3+EB3</f>
        <v>34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O4" s="6">
        <v>1</v>
      </c>
      <c r="P4" s="42">
        <v>3</v>
      </c>
      <c r="Q4" s="10">
        <v>500</v>
      </c>
      <c r="R4" s="10">
        <v>600</v>
      </c>
      <c r="S4" s="9">
        <v>8</v>
      </c>
      <c r="T4" s="10"/>
      <c r="U4" s="10"/>
      <c r="V4" s="10"/>
      <c r="W4" s="10"/>
      <c r="X4" s="10"/>
      <c r="Y4" s="10"/>
      <c r="Z4" s="10">
        <v>2</v>
      </c>
      <c r="AA4" s="10">
        <v>2</v>
      </c>
      <c r="AB4" s="10"/>
      <c r="AC4" s="9">
        <v>8</v>
      </c>
      <c r="AD4" s="10"/>
      <c r="AE4" s="10"/>
      <c r="AF4" s="10"/>
      <c r="AG4" s="10"/>
      <c r="AH4" s="10"/>
      <c r="AI4" s="10"/>
      <c r="AJ4" s="10">
        <v>1</v>
      </c>
      <c r="AK4" s="10">
        <v>1</v>
      </c>
      <c r="AL4" s="10"/>
      <c r="AM4" s="9">
        <v>15</v>
      </c>
      <c r="AN4" s="10"/>
      <c r="AO4" s="10"/>
      <c r="AP4" s="10"/>
      <c r="AQ4" s="10"/>
      <c r="AR4" s="10"/>
      <c r="AS4" s="10"/>
      <c r="AT4" s="10">
        <v>1</v>
      </c>
      <c r="AU4" s="10"/>
      <c r="AV4" s="10"/>
      <c r="AW4" s="9">
        <v>9</v>
      </c>
      <c r="AX4" s="10"/>
      <c r="AY4" s="10"/>
      <c r="AZ4" s="10"/>
      <c r="BA4" s="10"/>
      <c r="BB4" s="10">
        <v>1</v>
      </c>
      <c r="BC4" s="10"/>
      <c r="BD4" s="10"/>
      <c r="BE4" s="10"/>
      <c r="BF4" s="10"/>
      <c r="BG4" s="9">
        <v>6</v>
      </c>
      <c r="BH4" s="10"/>
      <c r="BI4" s="10"/>
      <c r="BJ4" s="10"/>
      <c r="BK4" s="10"/>
      <c r="BL4" s="10"/>
      <c r="BM4" s="10"/>
      <c r="BN4" s="10"/>
      <c r="BO4" s="10"/>
      <c r="BP4" s="10"/>
      <c r="BQ4" s="9">
        <v>5</v>
      </c>
      <c r="BR4" s="10"/>
      <c r="BS4" s="10"/>
      <c r="BT4" s="10"/>
      <c r="BU4" s="10"/>
      <c r="BV4" s="10"/>
      <c r="BW4" s="10"/>
      <c r="BX4" s="10"/>
      <c r="BY4" s="10"/>
      <c r="BZ4" s="10"/>
      <c r="CA4" s="9">
        <v>2</v>
      </c>
      <c r="CB4" s="10"/>
      <c r="CC4" s="10"/>
      <c r="CD4" s="10"/>
      <c r="CE4" s="10"/>
      <c r="CF4" s="10"/>
      <c r="CG4" s="10"/>
      <c r="CH4" s="10"/>
      <c r="CI4" s="10"/>
      <c r="CJ4" s="10"/>
      <c r="CK4" s="9">
        <v>4</v>
      </c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57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1</v>
      </c>
      <c r="DX4" s="6">
        <f t="shared" si="3"/>
        <v>0</v>
      </c>
      <c r="DY4" s="6">
        <f t="shared" si="3"/>
        <v>4</v>
      </c>
      <c r="DZ4" s="6">
        <f t="shared" si="3"/>
        <v>3</v>
      </c>
      <c r="EA4" s="6">
        <f t="shared" si="3"/>
        <v>0</v>
      </c>
      <c r="EB4" s="6">
        <f t="shared" ref="EB4:EB19" si="4">DR4+DS4+DT4+DU4+DV4+DW4+DX4</f>
        <v>58</v>
      </c>
      <c r="EC4" s="6">
        <f t="shared" ref="EC4:EC19" si="5">DY4+DZ4+EA4+EB4</f>
        <v>65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495</v>
      </c>
      <c r="D8" s="6">
        <f>A8*D3</f>
        <v>40590</v>
      </c>
      <c r="I8" s="96" t="s">
        <v>54</v>
      </c>
      <c r="J8" s="6">
        <f>TOTALS!D20*D3</f>
        <v>35260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820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L15" s="185"/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2</v>
      </c>
      <c r="E18" s="6">
        <v>5</v>
      </c>
      <c r="F18" s="96">
        <f>(X203*0.2125)+(AH203*0.275)+(AR203*0.325)+(BB203*0.375)+(BL203*0.425)+(BV203*0.475)+(CF203*0.525)+(CP203*0.575)+(CZ203*0.601)</f>
        <v>0.9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0.45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2.0202020202020203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88.888888888888886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2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2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2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2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2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2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2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2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2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2:135" x14ac:dyDescent="0.2">
      <c r="L202" s="29"/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2:135" s="29" customFormat="1" x14ac:dyDescent="0.2">
      <c r="L203" s="6"/>
      <c r="M203" s="28" t="s">
        <v>71</v>
      </c>
      <c r="N203" s="28"/>
      <c r="O203" s="28">
        <f>SUM(O3:O202)</f>
        <v>2</v>
      </c>
      <c r="P203" s="43"/>
      <c r="S203" s="44">
        <f>SUM(S3:S202)</f>
        <v>8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3</v>
      </c>
      <c r="AA203" s="29">
        <f t="shared" si="100"/>
        <v>2</v>
      </c>
      <c r="AB203" s="29">
        <f t="shared" si="100"/>
        <v>0</v>
      </c>
      <c r="AC203" s="44">
        <f t="shared" si="100"/>
        <v>13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1</v>
      </c>
      <c r="AL203" s="29">
        <f t="shared" si="101"/>
        <v>0</v>
      </c>
      <c r="AM203" s="44">
        <f t="shared" si="101"/>
        <v>28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2</v>
      </c>
      <c r="AU203" s="29">
        <f t="shared" si="101"/>
        <v>1</v>
      </c>
      <c r="AV203" s="29">
        <f t="shared" si="101"/>
        <v>0</v>
      </c>
      <c r="AW203" s="44">
        <f t="shared" si="101"/>
        <v>13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1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6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3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1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5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86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2</v>
      </c>
      <c r="DX203" s="29">
        <f t="shared" si="106"/>
        <v>0</v>
      </c>
      <c r="DY203" s="29">
        <f t="shared" si="106"/>
        <v>7</v>
      </c>
      <c r="DZ203" s="29">
        <f t="shared" si="106"/>
        <v>4</v>
      </c>
      <c r="EA203" s="29">
        <f t="shared" si="106"/>
        <v>0</v>
      </c>
      <c r="EB203" s="29">
        <f t="shared" si="106"/>
        <v>88</v>
      </c>
      <c r="EC203" s="29">
        <f t="shared" si="106"/>
        <v>99</v>
      </c>
      <c r="ED203" s="29">
        <f t="shared" si="106"/>
        <v>0</v>
      </c>
      <c r="EE203" s="29">
        <f t="shared" si="106"/>
        <v>0</v>
      </c>
    </row>
    <row r="204" spans="12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4" workbookViewId="0">
      <selection activeCell="K16" sqref="K16"/>
    </sheetView>
  </sheetViews>
  <sheetFormatPr defaultRowHeight="12.75" x14ac:dyDescent="0.2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11.8554687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S. Grizzly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93I 077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24MM20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December 18,20, 2020</v>
      </c>
      <c r="F10" s="45"/>
      <c r="H10" s="46" t="s">
        <v>83</v>
      </c>
      <c r="I10" s="46" t="s">
        <v>84</v>
      </c>
      <c r="J10" s="136" t="str">
        <f>ENTRY!G3</f>
        <v>10U 0647273</v>
      </c>
      <c r="K10" s="46" t="s">
        <v>85</v>
      </c>
      <c r="L10" s="136">
        <f>ENTRY!H3</f>
        <v>6071538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82</v>
      </c>
      <c r="F11" s="45"/>
      <c r="H11" s="46" t="s">
        <v>87</v>
      </c>
      <c r="I11" s="45"/>
      <c r="J11" s="45"/>
      <c r="K11" s="136">
        <f>ENTRY!E3</f>
        <v>7925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229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86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2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430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86.868686868686879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2.0202020202020203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7</v>
      </c>
      <c r="H31" s="83"/>
      <c r="I31" s="102">
        <f>ENTRY!DY203/ENTRY!DQ203*10</f>
        <v>35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4</v>
      </c>
      <c r="H32" s="85"/>
      <c r="I32" s="103">
        <f>ENTRY!DZ203/ENTRY!DQ203*10</f>
        <v>20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198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2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11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88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88.888888888888886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229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8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5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13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28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3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1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10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6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3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1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5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86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2</v>
      </c>
      <c r="K60" s="144">
        <f t="shared" si="0"/>
        <v>0</v>
      </c>
      <c r="L60" s="145">
        <f t="shared" si="0"/>
        <v>11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230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C3" sqref="C3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231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 t="e">
        <f>(H30+M30)/ENTRY!L15</f>
        <v>#DIV/0!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 t="e">
        <f>(F30+K30)/ENTRY!L15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89.786756453423124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8"/>
  <sheetViews>
    <sheetView showGridLines="0" tabSelected="1" topLeftCell="A25" workbookViewId="0">
      <selection activeCell="B45" sqref="B4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1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231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S. Grizzly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93I 077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24MM20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82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 t="str">
        <f>ENTRY!F3</f>
        <v>December 18,20, 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10U 0647273</v>
      </c>
      <c r="F11" s="133" t="s">
        <v>85</v>
      </c>
      <c r="G11" s="136">
        <f>ENTRY!H3</f>
        <v>6071538</v>
      </c>
      <c r="H11" s="50"/>
      <c r="I11" s="129" t="s">
        <v>87</v>
      </c>
      <c r="J11" s="127"/>
      <c r="K11" s="127"/>
      <c r="L11" s="134">
        <f>ENTRY!E3</f>
        <v>7925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210</v>
      </c>
      <c r="F16" s="138"/>
      <c r="G16" s="138"/>
      <c r="H16" s="52" t="s">
        <v>176</v>
      </c>
      <c r="I16" s="50"/>
      <c r="J16" s="98" t="s">
        <v>211</v>
      </c>
      <c r="K16" s="50"/>
      <c r="L16" s="52" t="s">
        <v>177</v>
      </c>
      <c r="M16" s="138" t="s">
        <v>212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213</v>
      </c>
      <c r="F18" s="138"/>
      <c r="G18" s="138"/>
      <c r="H18" s="52" t="s">
        <v>179</v>
      </c>
      <c r="I18" s="50"/>
      <c r="J18" s="98" t="s">
        <v>214</v>
      </c>
      <c r="K18" s="138"/>
      <c r="L18" s="52" t="s">
        <v>180</v>
      </c>
      <c r="M18" s="138" t="s">
        <v>215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216</v>
      </c>
      <c r="H20" s="52" t="s">
        <v>182</v>
      </c>
      <c r="I20" s="50"/>
      <c r="J20" s="98" t="s">
        <v>217</v>
      </c>
      <c r="K20" s="50"/>
      <c r="L20" s="52" t="s">
        <v>183</v>
      </c>
      <c r="M20" s="50"/>
      <c r="N20" s="138" t="s">
        <v>218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222</v>
      </c>
      <c r="G30" s="50"/>
      <c r="H30" s="50"/>
      <c r="I30" s="52" t="s">
        <v>190</v>
      </c>
      <c r="J30" s="50"/>
      <c r="K30" s="50"/>
      <c r="L30" s="139" t="s">
        <v>223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142</v>
      </c>
      <c r="F32" s="50"/>
      <c r="G32" s="50"/>
      <c r="H32" s="50"/>
      <c r="I32" s="52" t="s">
        <v>192</v>
      </c>
      <c r="J32" s="50"/>
      <c r="K32" s="50"/>
      <c r="L32" s="98" t="s">
        <v>224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224</v>
      </c>
      <c r="F34" s="138"/>
      <c r="G34" s="50"/>
      <c r="H34" s="50"/>
      <c r="I34" s="52" t="s">
        <v>194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226</v>
      </c>
      <c r="F38" s="178"/>
      <c r="G38" s="131"/>
      <c r="H38" s="50"/>
      <c r="I38" s="156" t="s">
        <v>197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235</v>
      </c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14"/>
      <c r="B40"/>
      <c r="C40" s="50"/>
      <c r="D40" s="50"/>
      <c r="E40" s="176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177" t="s">
        <v>228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233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236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237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ht="13.5" thickBot="1" x14ac:dyDescent="0.25">
      <c r="A57" s="77"/>
      <c r="B57" s="137"/>
      <c r="C57" s="78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9"/>
    </row>
    <row r="58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2021-02-16T19:13:54Z</dcterms:modified>
</cp:coreProperties>
</file>